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_Prace\LTPROJEKT\___2025\____FN BRNO IKK\v1\"/>
    </mc:Choice>
  </mc:AlternateContent>
  <xr:revisionPtr revIDLastSave="1" documentId="11_9A3D086484B00F26025722F4E5542E5FFE57A63B" xr6:coauthVersionLast="47" xr6:coauthVersionMax="47" xr10:uidLastSave="{27AAFC5B-284A-41E8-B88B-D3F953FDFD1E}"/>
  <bookViews>
    <workbookView xWindow="0" yWindow="0" windowWidth="0" windowHeight="0" activeTab="1" xr2:uid="{00000000-000D-0000-FFFF-FFFF00000000}"/>
  </bookViews>
  <sheets>
    <sheet name="Rekapitulace stavby" sheetId="1" r:id="rId1"/>
    <sheet name="D.1.01.5-R3 - Technologie IT" sheetId="2" r:id="rId2"/>
  </sheets>
  <definedNames>
    <definedName name="_xlnm._FilterDatabase" localSheetId="1" hidden="1">'D.1.01.5-R3 - Technologie IT'!$C$116:$K$134</definedName>
    <definedName name="_xlnm.Print_Titles" localSheetId="0">'Rekapitulace stavby'!$92:$92</definedName>
    <definedName name="_xlnm.Print_Titles" localSheetId="1">'D.1.01.5-R3 - Technologie IT'!$116:$116</definedName>
    <definedName name="_xlnm.Print_Area" localSheetId="0">'Rekapitulace stavby'!$D$4:$AO$76,'Rekapitulace stavby'!$C$82:$AQ$96</definedName>
    <definedName name="_xlnm.Print_Area" localSheetId="1">'D.1.01.5-R3 - Technologie IT'!$C$4:$J$76,'D.1.01.5-R3 - Technologie IT'!$C$82:$J$98,'D.1.01.5-R3 - Technologie IT'!$C$104:$K$134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92" i="2"/>
  <c r="J23" i="2"/>
  <c r="J21" i="2"/>
  <c r="E21" i="2"/>
  <c r="J91" i="2"/>
  <c r="J20" i="2"/>
  <c r="J18" i="2"/>
  <c r="E18" i="2"/>
  <c r="F114" i="2"/>
  <c r="J17" i="2"/>
  <c r="J15" i="2"/>
  <c r="E15" i="2"/>
  <c r="F91" i="2"/>
  <c r="J14" i="2"/>
  <c r="J12" i="2"/>
  <c r="J111" i="2"/>
  <c r="E7" i="2"/>
  <c r="E85" i="2"/>
  <c r="L90" i="1"/>
  <c r="AM90" i="1"/>
  <c r="AM89" i="1"/>
  <c r="L89" i="1"/>
  <c r="AM87" i="1"/>
  <c r="L87" i="1"/>
  <c r="L85" i="1"/>
  <c r="L84" i="1"/>
  <c r="BK119" i="2"/>
  <c r="BK121" i="2"/>
  <c r="J123" i="2"/>
  <c r="BK133" i="2"/>
  <c r="BK127" i="2"/>
  <c r="AS94" i="1"/>
  <c r="BK125" i="2"/>
  <c r="BK123" i="2"/>
  <c r="J127" i="2"/>
  <c r="BK129" i="2"/>
  <c r="J129" i="2"/>
  <c r="J121" i="2"/>
  <c r="J131" i="2"/>
  <c r="J133" i="2"/>
  <c r="J125" i="2"/>
  <c r="J119" i="2"/>
  <c r="BK131" i="2"/>
  <c r="BK118" i="2" l="1"/>
  <c r="J118" i="2"/>
  <c r="J97" i="2"/>
  <c r="P118" i="2"/>
  <c r="P117" i="2"/>
  <c r="AU95" i="1"/>
  <c r="R118" i="2"/>
  <c r="R117" i="2"/>
  <c r="T118" i="2"/>
  <c r="T117" i="2"/>
  <c r="F92" i="2"/>
  <c r="BE119" i="2"/>
  <c r="BE123" i="2"/>
  <c r="E107" i="2"/>
  <c r="BE121" i="2"/>
  <c r="F113" i="2"/>
  <c r="J114" i="2"/>
  <c r="BE125" i="2"/>
  <c r="J113" i="2"/>
  <c r="J89" i="2"/>
  <c r="BE129" i="2"/>
  <c r="BE127" i="2"/>
  <c r="BE133" i="2"/>
  <c r="BE131" i="2"/>
  <c r="AU94" i="1"/>
  <c r="F35" i="2"/>
  <c r="BB95" i="1"/>
  <c r="BB94" i="1"/>
  <c r="AX94" i="1"/>
  <c r="F36" i="2"/>
  <c r="BC95" i="1"/>
  <c r="BC94" i="1"/>
  <c r="AY94" i="1"/>
  <c r="F37" i="2"/>
  <c r="BD95" i="1"/>
  <c r="BD94" i="1"/>
  <c r="W33" i="1"/>
  <c r="F34" i="2"/>
  <c r="BA95" i="1"/>
  <c r="BA94" i="1"/>
  <c r="AW94" i="1"/>
  <c r="AK30" i="1"/>
  <c r="J34" i="2"/>
  <c r="AW95" i="1"/>
  <c r="BK117" i="2" l="1"/>
  <c r="J117" i="2"/>
  <c r="J96" i="2"/>
  <c r="W31" i="1"/>
  <c r="W30" i="1"/>
  <c r="J33" i="2"/>
  <c r="AV95" i="1"/>
  <c r="AT95" i="1"/>
  <c r="W32" i="1"/>
  <c r="F33" i="2"/>
  <c r="AZ95" i="1"/>
  <c r="AZ94" i="1"/>
  <c r="W29" i="1"/>
  <c r="J30" i="2" l="1"/>
  <c r="AG95" i="1"/>
  <c r="AG94" i="1"/>
  <c r="AK26" i="1"/>
  <c r="AV94" i="1"/>
  <c r="AK29" i="1"/>
  <c r="AK35" i="1"/>
  <c r="J39" i="2" l="1"/>
  <c r="AN95" i="1"/>
  <c r="AT94" i="1"/>
  <c r="AN94" i="1"/>
</calcChain>
</file>

<file path=xl/sharedStrings.xml><?xml version="1.0" encoding="utf-8"?>
<sst xmlns="http://schemas.openxmlformats.org/spreadsheetml/2006/main" count="399" uniqueCount="134">
  <si>
    <t>Export Komplet</t>
  </si>
  <si>
    <t/>
  </si>
  <si>
    <t>2.0</t>
  </si>
  <si>
    <t>False</t>
  </si>
  <si>
    <t>{dbbfeb9c-b886-4e07-bfa5-aa48345094f4}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</si>
  <si>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</si>
  <si>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</si>
  <si>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</si>
  <si>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</si>
  <si>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</si>
  <si>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</si>
  <si>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</si>
  <si>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</si>
  <si>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</si>
  <si>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LT36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</si>
  <si>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</si>
  <si>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</si>
  <si>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KORONÁRNÍ JEDNOTKY IKK - Fakultní nemocnice Brno</t>
  </si>
  <si>
    <t>KSO:</t>
  </si>
  <si>
    <t>CC-CZ:</t>
  </si>
  <si>
    <t>Místo:</t>
  </si>
  <si>
    <t xml:space="preserve"> </t>
  </si>
  <si>
    <t>Datum:</t>
  </si>
  <si>
    <t>15. 9. 2025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</si>
  <si>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</si>
  <si>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</si>
  <si>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</si>
  <si>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</si>
  <si>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</si>
  <si>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</si>
  <si>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</si>
  <si>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</si>
  <si>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</si>
  <si>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</si>
  <si>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</si>
  <si>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</si>
  <si>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</si>
  <si>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</si>
  <si>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</si>
  <si>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</si>
  <si>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</si>
  <si>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</si>
  <si>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</si>
  <si>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</si>
  <si>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</si>
  <si>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</si>
  <si>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</si>
  <si>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</si>
  <si>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</si>
  <si>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</si>
  <si>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</si>
  <si>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</si>
  <si>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</si>
  <si>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</si>
  <si>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</si>
  <si>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</si>
  <si>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</si>
  <si>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</si>
  <si>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</si>
  <si>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</si>
  <si>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</si>
  <si>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</si>
  <si>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</si>
  <si>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</si>
  <si>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</si>
  <si>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</si>
  <si>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</si>
  <si>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</si>
  <si>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</si>
  <si>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</si>
  <si>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</si>
  <si>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</si>
  <si>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</si>
  <si>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</si>
  <si>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</si>
  <si>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</si>
  <si>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</si>
  <si>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</si>
  <si>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D.1.01.5-R3</t>
  </si>
  <si>
    <t>Technologie IT</t>
  </si>
  <si>
    <t>STA</t>
  </si>
  <si>
    <t>1</t>
  </si>
  <si>
    <t>{07f4576d-9dfb-4834-b511-867a904f3758}</t>
  </si>
  <si>
    <t>2</t>
  </si>
  <si>
    <t>KRYCÍ LIST SOUPISU PRACÍ</t>
  </si>
  <si>
    <t>Objekt:</t>
  </si>
  <si>
    <t>D.1.01.5-R3 - Technologie IT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</si>
  <si>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</si>
  <si>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</si>
  <si>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</si>
  <si>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</si>
  <si>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</si>
  <si>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</si>
  <si>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</si>
  <si>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</si>
  <si>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</si>
  <si>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</si>
  <si>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</si>
  <si>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</si>
  <si>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</si>
  <si>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</si>
  <si>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</si>
  <si>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</si>
  <si>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</si>
  <si>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</si>
  <si>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</si>
  <si>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</si>
  <si>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</si>
  <si>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K</t>
  </si>
  <si>
    <t>T-7700</t>
  </si>
  <si>
    <t>počítač vč. dvou LCD monitoru</t>
  </si>
  <si>
    <t>ks</t>
  </si>
  <si>
    <t>4</t>
  </si>
  <si>
    <t>P</t>
  </si>
  <si>
    <t>Poznámka k položce:_x000D_
parametry budou stanoveny uživatelem v době realizace dle standardů IT oddělení nemocnice</t>
  </si>
  <si>
    <t>T-7701</t>
  </si>
  <si>
    <t>počítač vč. LCD monitoru</t>
  </si>
  <si>
    <t>T-7702</t>
  </si>
  <si>
    <t>tiskárna laserová, multifunkční</t>
  </si>
  <si>
    <t>6</t>
  </si>
  <si>
    <t>T-7707</t>
  </si>
  <si>
    <t>tiskárna štítků</t>
  </si>
  <si>
    <t>8</t>
  </si>
  <si>
    <t>T-7714</t>
  </si>
  <si>
    <t>monitor LCD vč. nástěnného držáku</t>
  </si>
  <si>
    <t>10</t>
  </si>
  <si>
    <t>T-7715</t>
  </si>
  <si>
    <t>televizor barevný LCD vč. nástěnného držáku</t>
  </si>
  <si>
    <t>T-7717</t>
  </si>
  <si>
    <t>monitor LCD velký vč. nástěnného držáku</t>
  </si>
  <si>
    <t>14</t>
  </si>
  <si>
    <t>T-7750</t>
  </si>
  <si>
    <t>počítač s LCD monitorem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</si>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</sst>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75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1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5"/>
      <c r="BE5" s="138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2" t="s">
        <v>17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5"/>
      <c r="BE6" s="139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9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9"/>
      <c r="BS8" s="12" t="s">
        <v>6</v>
      </c>
    </row>
    <row r="9" spans="1:74" ht="14.45" customHeight="1">
      <c r="B9" s="15"/>
      <c r="AR9" s="15"/>
      <c r="BE9" s="139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1</v>
      </c>
      <c r="AR10" s="15"/>
      <c r="BE10" s="139"/>
      <c r="BS10" s="12" t="s">
        <v>6</v>
      </c>
    </row>
    <row r="11" spans="1:74" ht="18.399999999999999" customHeight="1">
      <c r="B11" s="15"/>
      <c r="E11" s="20" t="s">
        <v>21</v>
      </c>
      <c r="AK11" s="22" t="s">
        <v>26</v>
      </c>
      <c r="AN11" s="20" t="s">
        <v>1</v>
      </c>
      <c r="AR11" s="15"/>
      <c r="BE11" s="139"/>
      <c r="BS11" s="12" t="s">
        <v>6</v>
      </c>
    </row>
    <row r="12" spans="1:74" ht="6.95" customHeight="1">
      <c r="B12" s="15"/>
      <c r="AR12" s="15"/>
      <c r="BE12" s="139"/>
      <c r="BS12" s="12" t="s">
        <v>6</v>
      </c>
    </row>
    <row r="13" spans="1:74" ht="12" customHeight="1">
      <c r="B13" s="15"/>
      <c r="D13" s="22" t="s">
        <v>27</v>
      </c>
      <c r="AK13" s="22" t="s">
        <v>25</v>
      </c>
      <c r="AN13" s="24" t="s">
        <v>28</v>
      </c>
      <c r="AR13" s="15"/>
      <c r="BE13" s="139"/>
      <c r="BS13" s="12" t="s">
        <v>6</v>
      </c>
    </row>
    <row r="14" spans="1:74">
      <c r="B14" s="15"/>
      <c r="E14" s="143" t="s">
        <v>28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22" t="s">
        <v>26</v>
      </c>
      <c r="AN14" s="24" t="s">
        <v>28</v>
      </c>
      <c r="AR14" s="15"/>
      <c r="BE14" s="139"/>
      <c r="BS14" s="12" t="s">
        <v>6</v>
      </c>
    </row>
    <row r="15" spans="1:74" ht="6.95" customHeight="1">
      <c r="B15" s="15"/>
      <c r="AR15" s="15"/>
      <c r="BE15" s="139"/>
      <c r="BS15" s="12" t="s">
        <v>3</v>
      </c>
    </row>
    <row r="16" spans="1:74" ht="12" customHeight="1">
      <c r="B16" s="15"/>
      <c r="D16" s="22" t="s">
        <v>29</v>
      </c>
      <c r="AK16" s="22" t="s">
        <v>25</v>
      </c>
      <c r="AN16" s="20" t="s">
        <v>1</v>
      </c>
      <c r="AR16" s="15"/>
      <c r="BE16" s="139"/>
      <c r="BS16" s="12" t="s">
        <v>3</v>
      </c>
    </row>
    <row r="17" spans="2:71" ht="18.399999999999999" customHeight="1">
      <c r="B17" s="15"/>
      <c r="E17" s="20" t="s">
        <v>21</v>
      </c>
      <c r="AK17" s="22" t="s">
        <v>26</v>
      </c>
      <c r="AN17" s="20" t="s">
        <v>1</v>
      </c>
      <c r="AR17" s="15"/>
      <c r="BE17" s="139"/>
      <c r="BS17" s="12" t="s">
        <v>30</v>
      </c>
    </row>
    <row r="18" spans="2:71" ht="6.95" customHeight="1">
      <c r="B18" s="15"/>
      <c r="AR18" s="15"/>
      <c r="BE18" s="139"/>
      <c r="BS18" s="12" t="s">
        <v>6</v>
      </c>
    </row>
    <row r="19" spans="2:71" ht="12" customHeight="1">
      <c r="B19" s="15"/>
      <c r="D19" s="22" t="s">
        <v>31</v>
      </c>
      <c r="AK19" s="22" t="s">
        <v>25</v>
      </c>
      <c r="AN19" s="20" t="s">
        <v>1</v>
      </c>
      <c r="AR19" s="15"/>
      <c r="BE19" s="139"/>
      <c r="BS19" s="12" t="s">
        <v>6</v>
      </c>
    </row>
    <row r="20" spans="2:71" ht="18.399999999999999" customHeight="1">
      <c r="B20" s="15"/>
      <c r="E20" s="20" t="s">
        <v>21</v>
      </c>
      <c r="AK20" s="22" t="s">
        <v>26</v>
      </c>
      <c r="AN20" s="20" t="s">
        <v>1</v>
      </c>
      <c r="AR20" s="15"/>
      <c r="BE20" s="139"/>
      <c r="BS20" s="12" t="s">
        <v>30</v>
      </c>
    </row>
    <row r="21" spans="2:71" ht="6.95" customHeight="1">
      <c r="B21" s="15"/>
      <c r="AR21" s="15"/>
      <c r="BE21" s="139"/>
    </row>
    <row r="22" spans="2:71" ht="12" customHeight="1">
      <c r="B22" s="15"/>
      <c r="D22" s="22" t="s">
        <v>32</v>
      </c>
      <c r="AR22" s="15"/>
      <c r="BE22" s="139"/>
    </row>
    <row r="23" spans="2:71" ht="16.5" customHeight="1">
      <c r="B23" s="15"/>
      <c r="E23" s="145" t="s">
        <v>1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R23" s="15"/>
      <c r="BE23" s="139"/>
    </row>
    <row r="24" spans="2:71" ht="6.95" customHeight="1">
      <c r="B24" s="15"/>
      <c r="AR24" s="15"/>
      <c r="BE24" s="139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9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6">
        <f>ROUND(AG94,2)</f>
        <v>0</v>
      </c>
      <c r="AL26" s="147"/>
      <c r="AM26" s="147"/>
      <c r="AN26" s="147"/>
      <c r="AO26" s="147"/>
      <c r="AR26" s="27"/>
      <c r="BE26" s="139"/>
    </row>
    <row r="27" spans="2:71" s="1" customFormat="1" ht="6.95" customHeight="1">
      <c r="B27" s="27"/>
      <c r="AR27" s="27"/>
      <c r="BE27" s="139"/>
    </row>
    <row r="28" spans="2:71" s="1" customFormat="1">
      <c r="B28" s="27"/>
      <c r="L28" s="148" t="s">
        <v>34</v>
      </c>
      <c r="M28" s="148"/>
      <c r="N28" s="148"/>
      <c r="O28" s="148"/>
      <c r="P28" s="148"/>
      <c r="W28" s="148" t="s">
        <v>35</v>
      </c>
      <c r="X28" s="148"/>
      <c r="Y28" s="148"/>
      <c r="Z28" s="148"/>
      <c r="AA28" s="148"/>
      <c r="AB28" s="148"/>
      <c r="AC28" s="148"/>
      <c r="AD28" s="148"/>
      <c r="AE28" s="148"/>
      <c r="AK28" s="148" t="s">
        <v>36</v>
      </c>
      <c r="AL28" s="148"/>
      <c r="AM28" s="148"/>
      <c r="AN28" s="148"/>
      <c r="AO28" s="148"/>
      <c r="AR28" s="27"/>
      <c r="BE28" s="139"/>
    </row>
    <row r="29" spans="2:71" s="2" customFormat="1" ht="14.45" customHeight="1">
      <c r="B29" s="31"/>
      <c r="D29" s="22" t="s">
        <v>37</v>
      </c>
      <c r="F29" s="22" t="s">
        <v>38</v>
      </c>
      <c r="L29" s="151">
        <v>0.21</v>
      </c>
      <c r="M29" s="150"/>
      <c r="N29" s="150"/>
      <c r="O29" s="150"/>
      <c r="P29" s="150"/>
      <c r="W29" s="149">
        <f>ROUND(AZ94, 2)</f>
        <v>0</v>
      </c>
      <c r="X29" s="150"/>
      <c r="Y29" s="150"/>
      <c r="Z29" s="150"/>
      <c r="AA29" s="150"/>
      <c r="AB29" s="150"/>
      <c r="AC29" s="150"/>
      <c r="AD29" s="150"/>
      <c r="AE29" s="150"/>
      <c r="AK29" s="149">
        <f>ROUND(AV94, 2)</f>
        <v>0</v>
      </c>
      <c r="AL29" s="150"/>
      <c r="AM29" s="150"/>
      <c r="AN29" s="150"/>
      <c r="AO29" s="150"/>
      <c r="AR29" s="31"/>
      <c r="BE29" s="140"/>
    </row>
    <row r="30" spans="2:71" s="2" customFormat="1" ht="14.45" customHeight="1">
      <c r="B30" s="31"/>
      <c r="F30" s="22" t="s">
        <v>39</v>
      </c>
      <c r="L30" s="151">
        <v>0.12</v>
      </c>
      <c r="M30" s="150"/>
      <c r="N30" s="150"/>
      <c r="O30" s="150"/>
      <c r="P30" s="150"/>
      <c r="W30" s="149">
        <f>ROUND(BA94, 2)</f>
        <v>0</v>
      </c>
      <c r="X30" s="150"/>
      <c r="Y30" s="150"/>
      <c r="Z30" s="150"/>
      <c r="AA30" s="150"/>
      <c r="AB30" s="150"/>
      <c r="AC30" s="150"/>
      <c r="AD30" s="150"/>
      <c r="AE30" s="150"/>
      <c r="AK30" s="149">
        <f>ROUND(AW94, 2)</f>
        <v>0</v>
      </c>
      <c r="AL30" s="150"/>
      <c r="AM30" s="150"/>
      <c r="AN30" s="150"/>
      <c r="AO30" s="150"/>
      <c r="AR30" s="31"/>
      <c r="BE30" s="140"/>
    </row>
    <row r="31" spans="2:71" s="2" customFormat="1" ht="14.45" hidden="1" customHeight="1">
      <c r="B31" s="31"/>
      <c r="F31" s="22" t="s">
        <v>40</v>
      </c>
      <c r="L31" s="151">
        <v>0.21</v>
      </c>
      <c r="M31" s="150"/>
      <c r="N31" s="150"/>
      <c r="O31" s="150"/>
      <c r="P31" s="150"/>
      <c r="W31" s="149">
        <f>ROUND(BB94, 2)</f>
        <v>0</v>
      </c>
      <c r="X31" s="150"/>
      <c r="Y31" s="150"/>
      <c r="Z31" s="150"/>
      <c r="AA31" s="150"/>
      <c r="AB31" s="150"/>
      <c r="AC31" s="150"/>
      <c r="AD31" s="150"/>
      <c r="AE31" s="150"/>
      <c r="AK31" s="149">
        <v>0</v>
      </c>
      <c r="AL31" s="150"/>
      <c r="AM31" s="150"/>
      <c r="AN31" s="150"/>
      <c r="AO31" s="150"/>
      <c r="AR31" s="31"/>
      <c r="BE31" s="140"/>
    </row>
    <row r="32" spans="2:71" s="2" customFormat="1" ht="14.45" hidden="1" customHeight="1">
      <c r="B32" s="31"/>
      <c r="F32" s="22" t="s">
        <v>41</v>
      </c>
      <c r="L32" s="151">
        <v>0.12</v>
      </c>
      <c r="M32" s="150"/>
      <c r="N32" s="150"/>
      <c r="O32" s="150"/>
      <c r="P32" s="150"/>
      <c r="W32" s="149">
        <f>ROUND(BC94, 2)</f>
        <v>0</v>
      </c>
      <c r="X32" s="150"/>
      <c r="Y32" s="150"/>
      <c r="Z32" s="150"/>
      <c r="AA32" s="150"/>
      <c r="AB32" s="150"/>
      <c r="AC32" s="150"/>
      <c r="AD32" s="150"/>
      <c r="AE32" s="150"/>
      <c r="AK32" s="149">
        <v>0</v>
      </c>
      <c r="AL32" s="150"/>
      <c r="AM32" s="150"/>
      <c r="AN32" s="150"/>
      <c r="AO32" s="150"/>
      <c r="AR32" s="31"/>
      <c r="BE32" s="140"/>
    </row>
    <row r="33" spans="2:57" s="2" customFormat="1" ht="14.45" hidden="1" customHeight="1">
      <c r="B33" s="31"/>
      <c r="F33" s="22" t="s">
        <v>42</v>
      </c>
      <c r="L33" s="151">
        <v>0</v>
      </c>
      <c r="M33" s="150"/>
      <c r="N33" s="150"/>
      <c r="O33" s="150"/>
      <c r="P33" s="150"/>
      <c r="W33" s="149">
        <f>ROUND(BD94, 2)</f>
        <v>0</v>
      </c>
      <c r="X33" s="150"/>
      <c r="Y33" s="150"/>
      <c r="Z33" s="150"/>
      <c r="AA33" s="150"/>
      <c r="AB33" s="150"/>
      <c r="AC33" s="150"/>
      <c r="AD33" s="150"/>
      <c r="AE33" s="150"/>
      <c r="AK33" s="149">
        <v>0</v>
      </c>
      <c r="AL33" s="150"/>
      <c r="AM33" s="150"/>
      <c r="AN33" s="150"/>
      <c r="AO33" s="150"/>
      <c r="AR33" s="31"/>
      <c r="BE33" s="140"/>
    </row>
    <row r="34" spans="2:57" s="1" customFormat="1" ht="6.95" customHeight="1">
      <c r="B34" s="27"/>
      <c r="AR34" s="27"/>
      <c r="BE34" s="139"/>
    </row>
    <row r="35" spans="2:57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52" t="s">
        <v>45</v>
      </c>
      <c r="Y35" s="153"/>
      <c r="Z35" s="153"/>
      <c r="AA35" s="153"/>
      <c r="AB35" s="153"/>
      <c r="AC35" s="34"/>
      <c r="AD35" s="34"/>
      <c r="AE35" s="34"/>
      <c r="AF35" s="34"/>
      <c r="AG35" s="34"/>
      <c r="AH35" s="34"/>
      <c r="AI35" s="34"/>
      <c r="AJ35" s="34"/>
      <c r="AK35" s="154">
        <f>SUM(AK26:AK33)</f>
        <v>0</v>
      </c>
      <c r="AL35" s="153"/>
      <c r="AM35" s="153"/>
      <c r="AN35" s="153"/>
      <c r="AO35" s="155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52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LT36</v>
      </c>
      <c r="AR84" s="43"/>
    </row>
    <row r="85" spans="1:91" s="4" customFormat="1" ht="36.950000000000003" customHeight="1">
      <c r="B85" s="44"/>
      <c r="C85" s="45" t="s">
        <v>16</v>
      </c>
      <c r="L85" s="156" t="str">
        <f>K6</f>
        <v>REKONSTRUKCE KORONÁRNÍ JEDNOTKY IKK - Fakultní nemocnice Brno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58" t="str">
        <f>IF(AN8= "","",AN8)</f>
        <v>15. 9. 2025</v>
      </c>
      <c r="AN87" s="158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24</v>
      </c>
      <c r="L89" s="3" t="str">
        <f>IF(E11= "","",E11)</f>
        <v xml:space="preserve"> </v>
      </c>
      <c r="AI89" s="22" t="s">
        <v>29</v>
      </c>
      <c r="AM89" s="159" t="str">
        <f>IF(E17="","",E17)</f>
        <v xml:space="preserve"> </v>
      </c>
      <c r="AN89" s="160"/>
      <c r="AO89" s="160"/>
      <c r="AP89" s="160"/>
      <c r="AR89" s="27"/>
      <c r="AS89" s="161" t="s">
        <v>53</v>
      </c>
      <c r="AT89" s="16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27</v>
      </c>
      <c r="L90" s="3" t="str">
        <f>IF(E14= "Vyplň údaj","",E14)</f>
        <v/>
      </c>
      <c r="AI90" s="22" t="s">
        <v>31</v>
      </c>
      <c r="AM90" s="159" t="str">
        <f>IF(E20="","",E20)</f>
        <v xml:space="preserve"> </v>
      </c>
      <c r="AN90" s="160"/>
      <c r="AO90" s="160"/>
      <c r="AP90" s="160"/>
      <c r="AR90" s="27"/>
      <c r="AS90" s="163"/>
      <c r="AT90" s="164"/>
      <c r="BD90" s="51"/>
    </row>
    <row r="91" spans="1:91" s="1" customFormat="1" ht="10.9" customHeight="1">
      <c r="B91" s="27"/>
      <c r="AR91" s="27"/>
      <c r="AS91" s="163"/>
      <c r="AT91" s="164"/>
      <c r="BD91" s="51"/>
    </row>
    <row r="92" spans="1:91" s="1" customFormat="1" ht="29.25" customHeight="1">
      <c r="B92" s="27"/>
      <c r="C92" s="165" t="s">
        <v>54</v>
      </c>
      <c r="D92" s="166"/>
      <c r="E92" s="166"/>
      <c r="F92" s="166"/>
      <c r="G92" s="166"/>
      <c r="H92" s="52"/>
      <c r="I92" s="167" t="s">
        <v>55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56</v>
      </c>
      <c r="AH92" s="166"/>
      <c r="AI92" s="166"/>
      <c r="AJ92" s="166"/>
      <c r="AK92" s="166"/>
      <c r="AL92" s="166"/>
      <c r="AM92" s="166"/>
      <c r="AN92" s="167" t="s">
        <v>57</v>
      </c>
      <c r="AO92" s="166"/>
      <c r="AP92" s="169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72</v>
      </c>
      <c r="BT94" s="67" t="s">
        <v>73</v>
      </c>
      <c r="BU94" s="68" t="s">
        <v>74</v>
      </c>
      <c r="BV94" s="67" t="s">
        <v>75</v>
      </c>
      <c r="BW94" s="67" t="s">
        <v>4</v>
      </c>
      <c r="BX94" s="67" t="s">
        <v>76</v>
      </c>
      <c r="CL94" s="67" t="s">
        <v>1</v>
      </c>
    </row>
    <row r="95" spans="1:91" s="6" customFormat="1" ht="24.75" customHeight="1">
      <c r="A95" s="69" t="s">
        <v>77</v>
      </c>
      <c r="B95" s="70"/>
      <c r="C95" s="71"/>
      <c r="D95" s="172" t="s">
        <v>78</v>
      </c>
      <c r="E95" s="172"/>
      <c r="F95" s="172"/>
      <c r="G95" s="172"/>
      <c r="H95" s="172"/>
      <c r="I95" s="72"/>
      <c r="J95" s="172" t="s">
        <v>79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'D.1.01.5-R3 - Technologie IT'!J30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3" t="s">
        <v>80</v>
      </c>
      <c r="AR95" s="70"/>
      <c r="AS95" s="74">
        <v>0</v>
      </c>
      <c r="AT95" s="75">
        <f>ROUND(SUM(AV95:AW95),2)</f>
        <v>0</v>
      </c>
      <c r="AU95" s="76">
        <f>'D.1.01.5-R3 - Technologie IT'!P117</f>
        <v>0</v>
      </c>
      <c r="AV95" s="75">
        <f>'D.1.01.5-R3 - Technologie IT'!J33</f>
        <v>0</v>
      </c>
      <c r="AW95" s="75">
        <f>'D.1.01.5-R3 - Technologie IT'!J34</f>
        <v>0</v>
      </c>
      <c r="AX95" s="75">
        <f>'D.1.01.5-R3 - Technologie IT'!J35</f>
        <v>0</v>
      </c>
      <c r="AY95" s="75">
        <f>'D.1.01.5-R3 - Technologie IT'!J36</f>
        <v>0</v>
      </c>
      <c r="AZ95" s="75">
        <f>'D.1.01.5-R3 - Technologie IT'!F33</f>
        <v>0</v>
      </c>
      <c r="BA95" s="75">
        <f>'D.1.01.5-R3 - Technologie IT'!F34</f>
        <v>0</v>
      </c>
      <c r="BB95" s="75">
        <f>'D.1.01.5-R3 - Technologie IT'!F35</f>
        <v>0</v>
      </c>
      <c r="BC95" s="75">
        <f>'D.1.01.5-R3 - Technologie IT'!F36</f>
        <v>0</v>
      </c>
      <c r="BD95" s="77">
        <f>'D.1.01.5-R3 - Technologie IT'!F37</f>
        <v>0</v>
      </c>
      <c r="BT95" s="78" t="s">
        <v>81</v>
      </c>
      <c r="BV95" s="78" t="s">
        <v>75</v>
      </c>
      <c r="BW95" s="78" t="s">
        <v>82</v>
      </c>
      <c r="BX95" s="78" t="s">
        <v>4</v>
      </c>
      <c r="CL95" s="78" t="s">
        <v>1</v>
      </c>
      <c r="CM95" s="78" t="s">
        <v>83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01.5-R3 - Technologie I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5"/>
  <sheetViews>
    <sheetView showGridLines="0" tabSelected="1" topLeftCell="A102" workbookViewId="0">
      <selection activeCell="F133" sqref="F13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2" t="s">
        <v>82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83</v>
      </c>
    </row>
    <row r="4" spans="2:46" ht="24.95" customHeight="1">
      <c r="B4" s="15"/>
      <c r="D4" s="16" t="s">
        <v>84</v>
      </c>
      <c r="L4" s="15"/>
      <c r="M4" s="79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16</v>
      </c>
      <c r="L6" s="15"/>
    </row>
    <row r="7" spans="2:46" ht="26.25" customHeight="1">
      <c r="B7" s="15"/>
      <c r="E7" s="176" t="str">
        <f>'Rekapitulace stavby'!K6</f>
        <v>REKONSTRUKCE KORONÁRNÍ JEDNOTKY IKK - Fakultní nemocnice Brno</v>
      </c>
      <c r="F7" s="177"/>
      <c r="G7" s="177"/>
      <c r="H7" s="177"/>
      <c r="L7" s="15"/>
    </row>
    <row r="8" spans="2:46" s="1" customFormat="1" ht="12" customHeight="1">
      <c r="B8" s="27"/>
      <c r="D8" s="22" t="s">
        <v>85</v>
      </c>
      <c r="L8" s="27"/>
    </row>
    <row r="9" spans="2:46" s="1" customFormat="1" ht="16.5" customHeight="1">
      <c r="B9" s="27"/>
      <c r="E9" s="156" t="s">
        <v>86</v>
      </c>
      <c r="F9" s="178"/>
      <c r="G9" s="178"/>
      <c r="H9" s="178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>
      <c r="B12" s="27"/>
      <c r="D12" s="22" t="s">
        <v>20</v>
      </c>
      <c r="F12" s="20" t="s">
        <v>21</v>
      </c>
      <c r="I12" s="22" t="s">
        <v>22</v>
      </c>
      <c r="J12" s="47" t="str">
        <f>'Rekapitulace stavby'!AN8</f>
        <v>15. 9. 2025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24</v>
      </c>
      <c r="I14" s="22" t="s">
        <v>25</v>
      </c>
      <c r="J14" s="20" t="str">
        <f>IF('Rekapitulace stavby'!AN10="","",'Rekapitulace stavby'!AN10)</f>
        <v/>
      </c>
      <c r="L14" s="27"/>
    </row>
    <row r="15" spans="2:46" s="1" customFormat="1" ht="18" customHeight="1">
      <c r="B15" s="27"/>
      <c r="E15" s="20" t="str">
        <f>IF('Rekapitulace stavby'!E11="","",'Rekapitulace stavby'!E11)</f>
        <v xml:space="preserve"> </v>
      </c>
      <c r="I15" s="22" t="s">
        <v>26</v>
      </c>
      <c r="J15" s="20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27</v>
      </c>
      <c r="I17" s="22" t="s">
        <v>25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79" t="str">
        <f>'Rekapitulace stavby'!E14</f>
        <v>Vyplň údaj</v>
      </c>
      <c r="F18" s="141"/>
      <c r="G18" s="141"/>
      <c r="H18" s="141"/>
      <c r="I18" s="22" t="s">
        <v>26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29</v>
      </c>
      <c r="I20" s="22" t="s">
        <v>25</v>
      </c>
      <c r="J20" s="20" t="str">
        <f>IF('Rekapitulace stavby'!AN16="","",'Rekapitulace stavby'!AN16)</f>
        <v/>
      </c>
      <c r="L20" s="27"/>
    </row>
    <row r="21" spans="2:12" s="1" customFormat="1" ht="18" customHeight="1">
      <c r="B21" s="27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25</v>
      </c>
      <c r="J23" s="20" t="str">
        <f>IF('Rekapitulace stavby'!AN19="","",'Rekapitulace stavby'!AN19)</f>
        <v/>
      </c>
      <c r="L23" s="27"/>
    </row>
    <row r="24" spans="2:12" s="1" customFormat="1" ht="18" customHeight="1">
      <c r="B24" s="27"/>
      <c r="E24" s="20" t="str">
        <f>IF('Rekapitulace stavby'!E20="","",'Rekapitulace stavby'!E20)</f>
        <v xml:space="preserve"> </v>
      </c>
      <c r="I24" s="22" t="s">
        <v>26</v>
      </c>
      <c r="J24" s="20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0"/>
      <c r="E27" s="145" t="s">
        <v>1</v>
      </c>
      <c r="F27" s="145"/>
      <c r="G27" s="145"/>
      <c r="H27" s="145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1" t="s">
        <v>33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50" t="s">
        <v>37</v>
      </c>
      <c r="E33" s="22" t="s">
        <v>38</v>
      </c>
      <c r="F33" s="82">
        <f>ROUND((SUM(BE117:BE134)),  2)</f>
        <v>0</v>
      </c>
      <c r="I33" s="83">
        <v>0.21</v>
      </c>
      <c r="J33" s="82">
        <f>ROUND(((SUM(BE117:BE134))*I33),  2)</f>
        <v>0</v>
      </c>
      <c r="L33" s="27"/>
    </row>
    <row r="34" spans="2:12" s="1" customFormat="1" ht="14.45" customHeight="1">
      <c r="B34" s="27"/>
      <c r="E34" s="22" t="s">
        <v>39</v>
      </c>
      <c r="F34" s="82">
        <f>ROUND((SUM(BF117:BF134)),  2)</f>
        <v>0</v>
      </c>
      <c r="I34" s="83">
        <v>0.12</v>
      </c>
      <c r="J34" s="82">
        <f>ROUND(((SUM(BF117:BF134))*I34),  2)</f>
        <v>0</v>
      </c>
      <c r="L34" s="27"/>
    </row>
    <row r="35" spans="2:12" s="1" customFormat="1" ht="14.45" hidden="1" customHeight="1">
      <c r="B35" s="27"/>
      <c r="E35" s="22" t="s">
        <v>40</v>
      </c>
      <c r="F35" s="82">
        <f>ROUND((SUM(BG117:BG134)), 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>
      <c r="B36" s="27"/>
      <c r="E36" s="22" t="s">
        <v>41</v>
      </c>
      <c r="F36" s="82">
        <f>ROUND((SUM(BH117:BH134)), 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>
      <c r="B37" s="27"/>
      <c r="E37" s="22" t="s">
        <v>42</v>
      </c>
      <c r="F37" s="82">
        <f>ROUND((SUM(BI117:BI134)),  2)</f>
        <v>0</v>
      </c>
      <c r="I37" s="83">
        <v>0</v>
      </c>
      <c r="J37" s="8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4"/>
      <c r="D39" s="85" t="s">
        <v>43</v>
      </c>
      <c r="E39" s="52"/>
      <c r="F39" s="52"/>
      <c r="G39" s="86" t="s">
        <v>44</v>
      </c>
      <c r="H39" s="87" t="s">
        <v>45</v>
      </c>
      <c r="I39" s="52"/>
      <c r="J39" s="88">
        <f>SUM(J30:J37)</f>
        <v>0</v>
      </c>
      <c r="K39" s="89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>
      <c r="B61" s="27"/>
      <c r="D61" s="38" t="s">
        <v>48</v>
      </c>
      <c r="E61" s="29"/>
      <c r="F61" s="90" t="s">
        <v>49</v>
      </c>
      <c r="G61" s="38" t="s">
        <v>48</v>
      </c>
      <c r="H61" s="29"/>
      <c r="I61" s="29"/>
      <c r="J61" s="91" t="s">
        <v>49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>
      <c r="B76" s="27"/>
      <c r="D76" s="38" t="s">
        <v>48</v>
      </c>
      <c r="E76" s="29"/>
      <c r="F76" s="90" t="s">
        <v>49</v>
      </c>
      <c r="G76" s="38" t="s">
        <v>48</v>
      </c>
      <c r="H76" s="29"/>
      <c r="I76" s="29"/>
      <c r="J76" s="91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87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26.25" customHeight="1">
      <c r="B85" s="27"/>
      <c r="E85" s="176" t="str">
        <f>E7</f>
        <v>REKONSTRUKCE KORONÁRNÍ JEDNOTKY IKK - Fakultní nemocnice Brno</v>
      </c>
      <c r="F85" s="177"/>
      <c r="G85" s="177"/>
      <c r="H85" s="177"/>
      <c r="L85" s="27"/>
    </row>
    <row r="86" spans="2:47" s="1" customFormat="1" ht="12" customHeight="1">
      <c r="B86" s="27"/>
      <c r="C86" s="22" t="s">
        <v>85</v>
      </c>
      <c r="L86" s="27"/>
    </row>
    <row r="87" spans="2:47" s="1" customFormat="1" ht="16.5" customHeight="1">
      <c r="B87" s="27"/>
      <c r="E87" s="156" t="str">
        <f>E9</f>
        <v>D.1.01.5-R3 - Technologie IT</v>
      </c>
      <c r="F87" s="178"/>
      <c r="G87" s="178"/>
      <c r="H87" s="178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20</v>
      </c>
      <c r="F89" s="20" t="str">
        <f>F12</f>
        <v xml:space="preserve"> </v>
      </c>
      <c r="I89" s="22" t="s">
        <v>22</v>
      </c>
      <c r="J89" s="47" t="str">
        <f>IF(J12="","",J12)</f>
        <v>15. 9. 2025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24</v>
      </c>
      <c r="F91" s="20" t="str">
        <f>E15</f>
        <v xml:space="preserve"> </v>
      </c>
      <c r="I91" s="22" t="s">
        <v>29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2" t="s">
        <v>27</v>
      </c>
      <c r="F92" s="20" t="str">
        <f>IF(E18="","",E18)</f>
        <v>Vyplň údaj</v>
      </c>
      <c r="I92" s="22" t="s">
        <v>31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2" t="s">
        <v>88</v>
      </c>
      <c r="D94" s="84"/>
      <c r="E94" s="84"/>
      <c r="F94" s="84"/>
      <c r="G94" s="84"/>
      <c r="H94" s="84"/>
      <c r="I94" s="84"/>
      <c r="J94" s="93" t="s">
        <v>89</v>
      </c>
      <c r="K94" s="84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4" t="s">
        <v>90</v>
      </c>
      <c r="J96" s="61">
        <f>J117</f>
        <v>0</v>
      </c>
      <c r="L96" s="27"/>
      <c r="AU96" s="12" t="s">
        <v>91</v>
      </c>
    </row>
    <row r="97" spans="2:12" s="8" customFormat="1" ht="24.95" customHeight="1">
      <c r="B97" s="95"/>
      <c r="D97" s="96" t="s">
        <v>92</v>
      </c>
      <c r="E97" s="97"/>
      <c r="F97" s="97"/>
      <c r="G97" s="97"/>
      <c r="H97" s="97"/>
      <c r="I97" s="97"/>
      <c r="J97" s="98">
        <f>J118</f>
        <v>0</v>
      </c>
      <c r="L97" s="95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93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16</v>
      </c>
      <c r="L106" s="27"/>
    </row>
    <row r="107" spans="2:12" s="1" customFormat="1" ht="26.25" customHeight="1">
      <c r="B107" s="27"/>
      <c r="E107" s="176" t="str">
        <f>E7</f>
        <v>REKONSTRUKCE KORONÁRNÍ JEDNOTKY IKK - Fakultní nemocnice Brno</v>
      </c>
      <c r="F107" s="177"/>
      <c r="G107" s="177"/>
      <c r="H107" s="177"/>
      <c r="L107" s="27"/>
    </row>
    <row r="108" spans="2:12" s="1" customFormat="1" ht="12" customHeight="1">
      <c r="B108" s="27"/>
      <c r="C108" s="22" t="s">
        <v>85</v>
      </c>
      <c r="L108" s="27"/>
    </row>
    <row r="109" spans="2:12" s="1" customFormat="1" ht="16.5" customHeight="1">
      <c r="B109" s="27"/>
      <c r="E109" s="156" t="str">
        <f>E9</f>
        <v>D.1.01.5-R3 - Technologie IT</v>
      </c>
      <c r="F109" s="178"/>
      <c r="G109" s="178"/>
      <c r="H109" s="178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20</v>
      </c>
      <c r="F111" s="20" t="str">
        <f>F12</f>
        <v xml:space="preserve"> </v>
      </c>
      <c r="I111" s="22" t="s">
        <v>22</v>
      </c>
      <c r="J111" s="47" t="str">
        <f>IF(J12="","",J12)</f>
        <v>15. 9. 2025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24</v>
      </c>
      <c r="F113" s="20" t="str">
        <f>E15</f>
        <v xml:space="preserve"> </v>
      </c>
      <c r="I113" s="22" t="s">
        <v>29</v>
      </c>
      <c r="J113" s="25" t="str">
        <f>E21</f>
        <v xml:space="preserve"> </v>
      </c>
      <c r="L113" s="27"/>
    </row>
    <row r="114" spans="2:65" s="1" customFormat="1" ht="15.2" customHeight="1">
      <c r="B114" s="27"/>
      <c r="C114" s="22" t="s">
        <v>27</v>
      </c>
      <c r="F114" s="20" t="str">
        <f>IF(E18="","",E18)</f>
        <v>Vyplň údaj</v>
      </c>
      <c r="I114" s="22" t="s">
        <v>31</v>
      </c>
      <c r="J114" s="25" t="str">
        <f>E24</f>
        <v xml:space="preserve"> 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99"/>
      <c r="C116" s="100" t="s">
        <v>94</v>
      </c>
      <c r="D116" s="101" t="s">
        <v>58</v>
      </c>
      <c r="E116" s="101" t="s">
        <v>54</v>
      </c>
      <c r="F116" s="101" t="s">
        <v>55</v>
      </c>
      <c r="G116" s="101" t="s">
        <v>95</v>
      </c>
      <c r="H116" s="101" t="s">
        <v>96</v>
      </c>
      <c r="I116" s="101" t="s">
        <v>97</v>
      </c>
      <c r="J116" s="101" t="s">
        <v>89</v>
      </c>
      <c r="K116" s="102" t="s">
        <v>98</v>
      </c>
      <c r="L116" s="99"/>
      <c r="M116" s="54" t="s">
        <v>1</v>
      </c>
      <c r="N116" s="55" t="s">
        <v>37</v>
      </c>
      <c r="O116" s="55" t="s">
        <v>99</v>
      </c>
      <c r="P116" s="55" t="s">
        <v>100</v>
      </c>
      <c r="Q116" s="55" t="s">
        <v>101</v>
      </c>
      <c r="R116" s="55" t="s">
        <v>102</v>
      </c>
      <c r="S116" s="55" t="s">
        <v>103</v>
      </c>
      <c r="T116" s="56" t="s">
        <v>104</v>
      </c>
    </row>
    <row r="117" spans="2:65" s="1" customFormat="1" ht="22.9" customHeight="1">
      <c r="B117" s="27"/>
      <c r="C117" s="59" t="s">
        <v>105</v>
      </c>
      <c r="J117" s="103">
        <f>BK117</f>
        <v>0</v>
      </c>
      <c r="L117" s="27"/>
      <c r="M117" s="57"/>
      <c r="N117" s="48"/>
      <c r="O117" s="48"/>
      <c r="P117" s="104">
        <f>P118</f>
        <v>0</v>
      </c>
      <c r="Q117" s="48"/>
      <c r="R117" s="104">
        <f>R118</f>
        <v>0</v>
      </c>
      <c r="S117" s="48"/>
      <c r="T117" s="105">
        <f>T118</f>
        <v>0</v>
      </c>
      <c r="AT117" s="12" t="s">
        <v>72</v>
      </c>
      <c r="AU117" s="12" t="s">
        <v>91</v>
      </c>
      <c r="BK117" s="106">
        <f>BK118</f>
        <v>0</v>
      </c>
    </row>
    <row r="118" spans="2:65" s="10" customFormat="1" ht="25.9" customHeight="1">
      <c r="B118" s="107"/>
      <c r="D118" s="108" t="s">
        <v>72</v>
      </c>
      <c r="E118" s="109" t="s">
        <v>106</v>
      </c>
      <c r="F118" s="109" t="s">
        <v>1</v>
      </c>
      <c r="I118" s="110"/>
      <c r="J118" s="111">
        <f>BK118</f>
        <v>0</v>
      </c>
      <c r="L118" s="107"/>
      <c r="M118" s="112"/>
      <c r="P118" s="113">
        <f>SUM(P119:P134)</f>
        <v>0</v>
      </c>
      <c r="R118" s="113">
        <f>SUM(R119:R134)</f>
        <v>0</v>
      </c>
      <c r="T118" s="114">
        <f>SUM(T119:T134)</f>
        <v>0</v>
      </c>
      <c r="AR118" s="108" t="s">
        <v>81</v>
      </c>
      <c r="AT118" s="115" t="s">
        <v>72</v>
      </c>
      <c r="AU118" s="115" t="s">
        <v>73</v>
      </c>
      <c r="AY118" s="108" t="s">
        <v>107</v>
      </c>
      <c r="BK118" s="116">
        <f>SUM(BK119:BK134)</f>
        <v>0</v>
      </c>
    </row>
    <row r="119" spans="2:65" s="1" customFormat="1" ht="16.5" customHeight="1">
      <c r="B119" s="117"/>
      <c r="C119" s="118" t="s">
        <v>73</v>
      </c>
      <c r="D119" s="118" t="s">
        <v>108</v>
      </c>
      <c r="E119" s="119" t="s">
        <v>109</v>
      </c>
      <c r="F119" s="120" t="s">
        <v>110</v>
      </c>
      <c r="G119" s="121" t="s">
        <v>111</v>
      </c>
      <c r="H119" s="122">
        <v>6</v>
      </c>
      <c r="I119" s="123"/>
      <c r="J119" s="124">
        <f>ROUND(I119*H119,2)</f>
        <v>0</v>
      </c>
      <c r="K119" s="120" t="s">
        <v>1</v>
      </c>
      <c r="L119" s="27"/>
      <c r="M119" s="125" t="s">
        <v>1</v>
      </c>
      <c r="N119" s="126" t="s">
        <v>38</v>
      </c>
      <c r="P119" s="127">
        <f>O119*H119</f>
        <v>0</v>
      </c>
      <c r="Q119" s="127">
        <v>0</v>
      </c>
      <c r="R119" s="127">
        <f>Q119*H119</f>
        <v>0</v>
      </c>
      <c r="S119" s="127">
        <v>0</v>
      </c>
      <c r="T119" s="128">
        <f>S119*H119</f>
        <v>0</v>
      </c>
      <c r="AR119" s="129" t="s">
        <v>112</v>
      </c>
      <c r="AT119" s="129" t="s">
        <v>108</v>
      </c>
      <c r="AU119" s="129" t="s">
        <v>81</v>
      </c>
      <c r="AY119" s="12" t="s">
        <v>107</v>
      </c>
      <c r="BE119" s="130">
        <f>IF(N119="základní",J119,0)</f>
        <v>0</v>
      </c>
      <c r="BF119" s="130">
        <f>IF(N119="snížená",J119,0)</f>
        <v>0</v>
      </c>
      <c r="BG119" s="130">
        <f>IF(N119="zákl. přenesená",J119,0)</f>
        <v>0</v>
      </c>
      <c r="BH119" s="130">
        <f>IF(N119="sníž. přenesená",J119,0)</f>
        <v>0</v>
      </c>
      <c r="BI119" s="130">
        <f>IF(N119="nulová",J119,0)</f>
        <v>0</v>
      </c>
      <c r="BJ119" s="12" t="s">
        <v>81</v>
      </c>
      <c r="BK119" s="130">
        <f>ROUND(I119*H119,2)</f>
        <v>0</v>
      </c>
      <c r="BL119" s="12" t="s">
        <v>112</v>
      </c>
      <c r="BM119" s="129" t="s">
        <v>83</v>
      </c>
    </row>
    <row r="120" spans="2:65" s="1" customFormat="1">
      <c r="B120" s="27"/>
      <c r="D120" s="131" t="s">
        <v>113</v>
      </c>
      <c r="F120" s="132" t="s">
        <v>114</v>
      </c>
      <c r="I120" s="133"/>
      <c r="L120" s="27"/>
      <c r="M120" s="134"/>
      <c r="T120" s="51"/>
      <c r="AT120" s="12" t="s">
        <v>113</v>
      </c>
      <c r="AU120" s="12" t="s">
        <v>81</v>
      </c>
    </row>
    <row r="121" spans="2:65" s="1" customFormat="1" ht="16.5" customHeight="1">
      <c r="B121" s="117"/>
      <c r="C121" s="118" t="s">
        <v>73</v>
      </c>
      <c r="D121" s="118" t="s">
        <v>108</v>
      </c>
      <c r="E121" s="119" t="s">
        <v>115</v>
      </c>
      <c r="F121" s="120" t="s">
        <v>116</v>
      </c>
      <c r="G121" s="121" t="s">
        <v>111</v>
      </c>
      <c r="H121" s="122">
        <v>9</v>
      </c>
      <c r="I121" s="123"/>
      <c r="J121" s="124">
        <f>ROUND(I121*H121,2)</f>
        <v>0</v>
      </c>
      <c r="K121" s="120" t="s">
        <v>1</v>
      </c>
      <c r="L121" s="27"/>
      <c r="M121" s="125" t="s">
        <v>1</v>
      </c>
      <c r="N121" s="126" t="s">
        <v>38</v>
      </c>
      <c r="P121" s="127">
        <f>O121*H121</f>
        <v>0</v>
      </c>
      <c r="Q121" s="127">
        <v>0</v>
      </c>
      <c r="R121" s="127">
        <f>Q121*H121</f>
        <v>0</v>
      </c>
      <c r="S121" s="127">
        <v>0</v>
      </c>
      <c r="T121" s="128">
        <f>S121*H121</f>
        <v>0</v>
      </c>
      <c r="AR121" s="129" t="s">
        <v>112</v>
      </c>
      <c r="AT121" s="129" t="s">
        <v>108</v>
      </c>
      <c r="AU121" s="129" t="s">
        <v>81</v>
      </c>
      <c r="AY121" s="12" t="s">
        <v>107</v>
      </c>
      <c r="BE121" s="130">
        <f>IF(N121="základní",J121,0)</f>
        <v>0</v>
      </c>
      <c r="BF121" s="130">
        <f>IF(N121="snížená",J121,0)</f>
        <v>0</v>
      </c>
      <c r="BG121" s="130">
        <f>IF(N121="zákl. přenesená",J121,0)</f>
        <v>0</v>
      </c>
      <c r="BH121" s="130">
        <f>IF(N121="sníž. přenesená",J121,0)</f>
        <v>0</v>
      </c>
      <c r="BI121" s="130">
        <f>IF(N121="nulová",J121,0)</f>
        <v>0</v>
      </c>
      <c r="BJ121" s="12" t="s">
        <v>81</v>
      </c>
      <c r="BK121" s="130">
        <f>ROUND(I121*H121,2)</f>
        <v>0</v>
      </c>
      <c r="BL121" s="12" t="s">
        <v>112</v>
      </c>
      <c r="BM121" s="129" t="s">
        <v>112</v>
      </c>
    </row>
    <row r="122" spans="2:65" s="1" customFormat="1">
      <c r="B122" s="27"/>
      <c r="D122" s="131" t="s">
        <v>113</v>
      </c>
      <c r="F122" s="132" t="s">
        <v>114</v>
      </c>
      <c r="I122" s="133"/>
      <c r="L122" s="27"/>
      <c r="M122" s="134"/>
      <c r="T122" s="51"/>
      <c r="AT122" s="12" t="s">
        <v>113</v>
      </c>
      <c r="AU122" s="12" t="s">
        <v>81</v>
      </c>
    </row>
    <row r="123" spans="2:65" s="1" customFormat="1" ht="16.5" customHeight="1">
      <c r="B123" s="117"/>
      <c r="C123" s="118" t="s">
        <v>73</v>
      </c>
      <c r="D123" s="118" t="s">
        <v>108</v>
      </c>
      <c r="E123" s="119" t="s">
        <v>117</v>
      </c>
      <c r="F123" s="120" t="s">
        <v>118</v>
      </c>
      <c r="G123" s="121" t="s">
        <v>111</v>
      </c>
      <c r="H123" s="122">
        <v>6</v>
      </c>
      <c r="I123" s="123"/>
      <c r="J123" s="124">
        <f>ROUND(I123*H123,2)</f>
        <v>0</v>
      </c>
      <c r="K123" s="120" t="s">
        <v>1</v>
      </c>
      <c r="L123" s="27"/>
      <c r="M123" s="125" t="s">
        <v>1</v>
      </c>
      <c r="N123" s="126" t="s">
        <v>38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AR123" s="129" t="s">
        <v>112</v>
      </c>
      <c r="AT123" s="129" t="s">
        <v>108</v>
      </c>
      <c r="AU123" s="129" t="s">
        <v>81</v>
      </c>
      <c r="AY123" s="12" t="s">
        <v>107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2" t="s">
        <v>81</v>
      </c>
      <c r="BK123" s="130">
        <f>ROUND(I123*H123,2)</f>
        <v>0</v>
      </c>
      <c r="BL123" s="12" t="s">
        <v>112</v>
      </c>
      <c r="BM123" s="129" t="s">
        <v>119</v>
      </c>
    </row>
    <row r="124" spans="2:65" s="1" customFormat="1">
      <c r="B124" s="27"/>
      <c r="D124" s="131" t="s">
        <v>113</v>
      </c>
      <c r="F124" s="132" t="s">
        <v>114</v>
      </c>
      <c r="I124" s="133"/>
      <c r="L124" s="27"/>
      <c r="M124" s="134"/>
      <c r="T124" s="51"/>
      <c r="AT124" s="12" t="s">
        <v>113</v>
      </c>
      <c r="AU124" s="12" t="s">
        <v>81</v>
      </c>
    </row>
    <row r="125" spans="2:65" s="1" customFormat="1" ht="16.5" customHeight="1">
      <c r="B125" s="117"/>
      <c r="C125" s="118" t="s">
        <v>73</v>
      </c>
      <c r="D125" s="118" t="s">
        <v>108</v>
      </c>
      <c r="E125" s="119" t="s">
        <v>120</v>
      </c>
      <c r="F125" s="120" t="s">
        <v>121</v>
      </c>
      <c r="G125" s="121" t="s">
        <v>111</v>
      </c>
      <c r="H125" s="122">
        <v>1</v>
      </c>
      <c r="I125" s="123"/>
      <c r="J125" s="124">
        <f>ROUND(I125*H125,2)</f>
        <v>0</v>
      </c>
      <c r="K125" s="120" t="s">
        <v>1</v>
      </c>
      <c r="L125" s="27"/>
      <c r="M125" s="125" t="s">
        <v>1</v>
      </c>
      <c r="N125" s="126" t="s">
        <v>38</v>
      </c>
      <c r="P125" s="127">
        <f>O125*H125</f>
        <v>0</v>
      </c>
      <c r="Q125" s="127">
        <v>0</v>
      </c>
      <c r="R125" s="127">
        <f>Q125*H125</f>
        <v>0</v>
      </c>
      <c r="S125" s="127">
        <v>0</v>
      </c>
      <c r="T125" s="128">
        <f>S125*H125</f>
        <v>0</v>
      </c>
      <c r="AR125" s="129" t="s">
        <v>112</v>
      </c>
      <c r="AT125" s="129" t="s">
        <v>108</v>
      </c>
      <c r="AU125" s="129" t="s">
        <v>81</v>
      </c>
      <c r="AY125" s="12" t="s">
        <v>107</v>
      </c>
      <c r="BE125" s="130">
        <f>IF(N125="základní",J125,0)</f>
        <v>0</v>
      </c>
      <c r="BF125" s="130">
        <f>IF(N125="snížená",J125,0)</f>
        <v>0</v>
      </c>
      <c r="BG125" s="130">
        <f>IF(N125="zákl. přenesená",J125,0)</f>
        <v>0</v>
      </c>
      <c r="BH125" s="130">
        <f>IF(N125="sníž. přenesená",J125,0)</f>
        <v>0</v>
      </c>
      <c r="BI125" s="130">
        <f>IF(N125="nulová",J125,0)</f>
        <v>0</v>
      </c>
      <c r="BJ125" s="12" t="s">
        <v>81</v>
      </c>
      <c r="BK125" s="130">
        <f>ROUND(I125*H125,2)</f>
        <v>0</v>
      </c>
      <c r="BL125" s="12" t="s">
        <v>112</v>
      </c>
      <c r="BM125" s="129" t="s">
        <v>122</v>
      </c>
    </row>
    <row r="126" spans="2:65" s="1" customFormat="1">
      <c r="B126" s="27"/>
      <c r="D126" s="131" t="s">
        <v>113</v>
      </c>
      <c r="F126" s="132" t="s">
        <v>114</v>
      </c>
      <c r="I126" s="133"/>
      <c r="L126" s="27"/>
      <c r="M126" s="134"/>
      <c r="T126" s="51"/>
      <c r="AT126" s="12" t="s">
        <v>113</v>
      </c>
      <c r="AU126" s="12" t="s">
        <v>81</v>
      </c>
    </row>
    <row r="127" spans="2:65" s="1" customFormat="1" ht="16.5" customHeight="1">
      <c r="B127" s="117"/>
      <c r="C127" s="118" t="s">
        <v>73</v>
      </c>
      <c r="D127" s="118" t="s">
        <v>108</v>
      </c>
      <c r="E127" s="119" t="s">
        <v>123</v>
      </c>
      <c r="F127" s="120" t="s">
        <v>124</v>
      </c>
      <c r="G127" s="121" t="s">
        <v>111</v>
      </c>
      <c r="H127" s="122">
        <v>1</v>
      </c>
      <c r="I127" s="123"/>
      <c r="J127" s="124">
        <f>ROUND(I127*H127,2)</f>
        <v>0</v>
      </c>
      <c r="K127" s="120" t="s">
        <v>1</v>
      </c>
      <c r="L127" s="27"/>
      <c r="M127" s="125" t="s">
        <v>1</v>
      </c>
      <c r="N127" s="126" t="s">
        <v>38</v>
      </c>
      <c r="P127" s="127">
        <f>O127*H127</f>
        <v>0</v>
      </c>
      <c r="Q127" s="127">
        <v>0</v>
      </c>
      <c r="R127" s="127">
        <f>Q127*H127</f>
        <v>0</v>
      </c>
      <c r="S127" s="127">
        <v>0</v>
      </c>
      <c r="T127" s="128">
        <f>S127*H127</f>
        <v>0</v>
      </c>
      <c r="AR127" s="129" t="s">
        <v>112</v>
      </c>
      <c r="AT127" s="129" t="s">
        <v>108</v>
      </c>
      <c r="AU127" s="129" t="s">
        <v>81</v>
      </c>
      <c r="AY127" s="12" t="s">
        <v>107</v>
      </c>
      <c r="BE127" s="130">
        <f>IF(N127="základní",J127,0)</f>
        <v>0</v>
      </c>
      <c r="BF127" s="130">
        <f>IF(N127="snížená",J127,0)</f>
        <v>0</v>
      </c>
      <c r="BG127" s="130">
        <f>IF(N127="zákl. přenesená",J127,0)</f>
        <v>0</v>
      </c>
      <c r="BH127" s="130">
        <f>IF(N127="sníž. přenesená",J127,0)</f>
        <v>0</v>
      </c>
      <c r="BI127" s="130">
        <f>IF(N127="nulová",J127,0)</f>
        <v>0</v>
      </c>
      <c r="BJ127" s="12" t="s">
        <v>81</v>
      </c>
      <c r="BK127" s="130">
        <f>ROUND(I127*H127,2)</f>
        <v>0</v>
      </c>
      <c r="BL127" s="12" t="s">
        <v>112</v>
      </c>
      <c r="BM127" s="129" t="s">
        <v>125</v>
      </c>
    </row>
    <row r="128" spans="2:65" s="1" customFormat="1">
      <c r="B128" s="27"/>
      <c r="D128" s="131" t="s">
        <v>113</v>
      </c>
      <c r="F128" s="132" t="s">
        <v>114</v>
      </c>
      <c r="I128" s="133"/>
      <c r="L128" s="27"/>
      <c r="M128" s="134"/>
      <c r="T128" s="51"/>
      <c r="AT128" s="12" t="s">
        <v>113</v>
      </c>
      <c r="AU128" s="12" t="s">
        <v>81</v>
      </c>
    </row>
    <row r="129" spans="2:65" s="1" customFormat="1" ht="16.5" customHeight="1">
      <c r="B129" s="117"/>
      <c r="C129" s="118" t="s">
        <v>73</v>
      </c>
      <c r="D129" s="118" t="s">
        <v>108</v>
      </c>
      <c r="E129" s="119" t="s">
        <v>126</v>
      </c>
      <c r="F129" s="120" t="s">
        <v>127</v>
      </c>
      <c r="G129" s="121" t="s">
        <v>111</v>
      </c>
      <c r="H129" s="122">
        <v>6</v>
      </c>
      <c r="I129" s="123"/>
      <c r="J129" s="124">
        <f>ROUND(I129*H129,2)</f>
        <v>0</v>
      </c>
      <c r="K129" s="120" t="s">
        <v>1</v>
      </c>
      <c r="L129" s="27"/>
      <c r="M129" s="125" t="s">
        <v>1</v>
      </c>
      <c r="N129" s="126" t="s">
        <v>38</v>
      </c>
      <c r="P129" s="127">
        <f>O129*H129</f>
        <v>0</v>
      </c>
      <c r="Q129" s="127">
        <v>0</v>
      </c>
      <c r="R129" s="127">
        <f>Q129*H129</f>
        <v>0</v>
      </c>
      <c r="S129" s="127">
        <v>0</v>
      </c>
      <c r="T129" s="128">
        <f>S129*H129</f>
        <v>0</v>
      </c>
      <c r="AR129" s="129" t="s">
        <v>112</v>
      </c>
      <c r="AT129" s="129" t="s">
        <v>108</v>
      </c>
      <c r="AU129" s="129" t="s">
        <v>81</v>
      </c>
      <c r="AY129" s="12" t="s">
        <v>107</v>
      </c>
      <c r="BE129" s="130">
        <f>IF(N129="základní",J129,0)</f>
        <v>0</v>
      </c>
      <c r="BF129" s="130">
        <f>IF(N129="snížená",J129,0)</f>
        <v>0</v>
      </c>
      <c r="BG129" s="130">
        <f>IF(N129="zákl. přenesená",J129,0)</f>
        <v>0</v>
      </c>
      <c r="BH129" s="130">
        <f>IF(N129="sníž. přenesená",J129,0)</f>
        <v>0</v>
      </c>
      <c r="BI129" s="130">
        <f>IF(N129="nulová",J129,0)</f>
        <v>0</v>
      </c>
      <c r="BJ129" s="12" t="s">
        <v>81</v>
      </c>
      <c r="BK129" s="130">
        <f>ROUND(I129*H129,2)</f>
        <v>0</v>
      </c>
      <c r="BL129" s="12" t="s">
        <v>112</v>
      </c>
      <c r="BM129" s="129" t="s">
        <v>8</v>
      </c>
    </row>
    <row r="130" spans="2:65" s="1" customFormat="1">
      <c r="B130" s="27"/>
      <c r="D130" s="131" t="s">
        <v>113</v>
      </c>
      <c r="F130" s="132" t="s">
        <v>114</v>
      </c>
      <c r="I130" s="133"/>
      <c r="L130" s="27"/>
      <c r="M130" s="134"/>
      <c r="T130" s="51"/>
      <c r="AT130" s="12" t="s">
        <v>113</v>
      </c>
      <c r="AU130" s="12" t="s">
        <v>81</v>
      </c>
    </row>
    <row r="131" spans="2:65" s="1" customFormat="1" ht="16.5" customHeight="1">
      <c r="B131" s="117"/>
      <c r="C131" s="118" t="s">
        <v>73</v>
      </c>
      <c r="D131" s="118" t="s">
        <v>108</v>
      </c>
      <c r="E131" s="119" t="s">
        <v>128</v>
      </c>
      <c r="F131" s="120" t="s">
        <v>129</v>
      </c>
      <c r="G131" s="121" t="s">
        <v>111</v>
      </c>
      <c r="H131" s="122">
        <v>1</v>
      </c>
      <c r="I131" s="123"/>
      <c r="J131" s="124">
        <f>ROUND(I131*H131,2)</f>
        <v>0</v>
      </c>
      <c r="K131" s="120" t="s">
        <v>1</v>
      </c>
      <c r="L131" s="27"/>
      <c r="M131" s="125" t="s">
        <v>1</v>
      </c>
      <c r="N131" s="126" t="s">
        <v>38</v>
      </c>
      <c r="P131" s="127">
        <f>O131*H131</f>
        <v>0</v>
      </c>
      <c r="Q131" s="127">
        <v>0</v>
      </c>
      <c r="R131" s="127">
        <f>Q131*H131</f>
        <v>0</v>
      </c>
      <c r="S131" s="127">
        <v>0</v>
      </c>
      <c r="T131" s="128">
        <f>S131*H131</f>
        <v>0</v>
      </c>
      <c r="AR131" s="129" t="s">
        <v>112</v>
      </c>
      <c r="AT131" s="129" t="s">
        <v>108</v>
      </c>
      <c r="AU131" s="129" t="s">
        <v>81</v>
      </c>
      <c r="AY131" s="12" t="s">
        <v>107</v>
      </c>
      <c r="BE131" s="130">
        <f>IF(N131="základní",J131,0)</f>
        <v>0</v>
      </c>
      <c r="BF131" s="130">
        <f>IF(N131="snížená",J131,0)</f>
        <v>0</v>
      </c>
      <c r="BG131" s="130">
        <f>IF(N131="zákl. přenesená",J131,0)</f>
        <v>0</v>
      </c>
      <c r="BH131" s="130">
        <f>IF(N131="sníž. přenesená",J131,0)</f>
        <v>0</v>
      </c>
      <c r="BI131" s="130">
        <f>IF(N131="nulová",J131,0)</f>
        <v>0</v>
      </c>
      <c r="BJ131" s="12" t="s">
        <v>81</v>
      </c>
      <c r="BK131" s="130">
        <f>ROUND(I131*H131,2)</f>
        <v>0</v>
      </c>
      <c r="BL131" s="12" t="s">
        <v>112</v>
      </c>
      <c r="BM131" s="129" t="s">
        <v>130</v>
      </c>
    </row>
    <row r="132" spans="2:65" s="1" customFormat="1">
      <c r="B132" s="27"/>
      <c r="D132" s="131" t="s">
        <v>113</v>
      </c>
      <c r="F132" s="132" t="s">
        <v>114</v>
      </c>
      <c r="I132" s="133"/>
      <c r="L132" s="27"/>
      <c r="M132" s="134"/>
      <c r="T132" s="51"/>
      <c r="AT132" s="12" t="s">
        <v>113</v>
      </c>
      <c r="AU132" s="12" t="s">
        <v>81</v>
      </c>
    </row>
    <row r="133" spans="2:65" s="1" customFormat="1" ht="16.5" customHeight="1">
      <c r="B133" s="117"/>
      <c r="C133" s="118" t="s">
        <v>73</v>
      </c>
      <c r="D133" s="118" t="s">
        <v>108</v>
      </c>
      <c r="E133" s="119" t="s">
        <v>131</v>
      </c>
      <c r="F133" s="120" t="s">
        <v>132</v>
      </c>
      <c r="G133" s="121" t="s">
        <v>111</v>
      </c>
      <c r="H133" s="122">
        <v>1</v>
      </c>
      <c r="I133" s="123"/>
      <c r="J133" s="124">
        <f>ROUND(I133*H133,2)</f>
        <v>0</v>
      </c>
      <c r="K133" s="120" t="s">
        <v>1</v>
      </c>
      <c r="L133" s="27"/>
      <c r="M133" s="125" t="s">
        <v>1</v>
      </c>
      <c r="N133" s="126" t="s">
        <v>38</v>
      </c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29" t="s">
        <v>112</v>
      </c>
      <c r="AT133" s="129" t="s">
        <v>108</v>
      </c>
      <c r="AU133" s="129" t="s">
        <v>81</v>
      </c>
      <c r="AY133" s="12" t="s">
        <v>107</v>
      </c>
      <c r="BE133" s="130">
        <f>IF(N133="základní",J133,0)</f>
        <v>0</v>
      </c>
      <c r="BF133" s="130">
        <f>IF(N133="snížená",J133,0)</f>
        <v>0</v>
      </c>
      <c r="BG133" s="130">
        <f>IF(N133="zákl. přenesená",J133,0)</f>
        <v>0</v>
      </c>
      <c r="BH133" s="130">
        <f>IF(N133="sníž. přenesená",J133,0)</f>
        <v>0</v>
      </c>
      <c r="BI133" s="130">
        <f>IF(N133="nulová",J133,0)</f>
        <v>0</v>
      </c>
      <c r="BJ133" s="12" t="s">
        <v>81</v>
      </c>
      <c r="BK133" s="130">
        <f>ROUND(I133*H133,2)</f>
        <v>0</v>
      </c>
      <c r="BL133" s="12" t="s">
        <v>112</v>
      </c>
      <c r="BM133" s="129" t="s">
        <v>133</v>
      </c>
    </row>
    <row r="134" spans="2:65" s="1" customFormat="1">
      <c r="B134" s="27"/>
      <c r="D134" s="131" t="s">
        <v>113</v>
      </c>
      <c r="F134" s="132" t="s">
        <v>114</v>
      </c>
      <c r="I134" s="133"/>
      <c r="L134" s="27"/>
      <c r="M134" s="135"/>
      <c r="N134" s="136"/>
      <c r="O134" s="136"/>
      <c r="P134" s="136"/>
      <c r="Q134" s="136"/>
      <c r="R134" s="136"/>
      <c r="S134" s="136"/>
      <c r="T134" s="137"/>
      <c r="AT134" s="12" t="s">
        <v>113</v>
      </c>
      <c r="AU134" s="12" t="s">
        <v>81</v>
      </c>
    </row>
    <row r="135" spans="2:65" s="1" customFormat="1" ht="6.95" customHeight="1"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27"/>
    </row>
  </sheetData>
  <autoFilter ref="C116:K134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113ec-a1c5-49fe-b39c-f3cd21dcf23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8" ma:contentTypeDescription="Vytvoří nový dokument" ma:contentTypeScope="" ma:versionID="d31da695e03de8f438c26bc5ba5efd56">
  <xsd:schema xmlns:xsd="http://www.w3.org/2001/XMLSchema" xmlns:xs="http://www.w3.org/2001/XMLSchema" xmlns:p="http://schemas.microsoft.com/office/2006/metadata/properties" xmlns:ns2="ea9113ec-a1c5-49fe-b39c-f3cd21dcf238" targetNamespace="http://schemas.microsoft.com/office/2006/metadata/properties" ma:root="true" ma:fieldsID="4556da9554c4e379b7044922e9434882" ns2:_="">
    <xsd:import namespace="ea9113ec-a1c5-49fe-b39c-f3cd21dcf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113ec-a1c5-49fe-b39c-f3cd21dcf2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199B0C-9486-41DF-8475-52D504981FFF}"/>
</file>

<file path=customXml/itemProps2.xml><?xml version="1.0" encoding="utf-8"?>
<ds:datastoreItem xmlns:ds="http://schemas.openxmlformats.org/officeDocument/2006/customXml" ds:itemID="{A5AE0D0C-27DD-4F8D-9231-F6D4BDD6E869}"/>
</file>

<file path=customXml/itemProps3.xml><?xml version="1.0" encoding="utf-8"?>
<ds:datastoreItem xmlns:ds="http://schemas.openxmlformats.org/officeDocument/2006/customXml" ds:itemID="{C6E5DC48-9CD1-4236-8876-237CADD71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Aigel</dc:creator>
  <cp:keywords/>
  <dc:description/>
  <cp:lastModifiedBy>Valenta Leo</cp:lastModifiedBy>
  <cp:revision/>
  <dcterms:created xsi:type="dcterms:W3CDTF">2025-09-19T08:15:28Z</dcterms:created>
  <dcterms:modified xsi:type="dcterms:W3CDTF">2025-11-11T14:06:51Z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</Properties>
</file>